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Расчеты начальной максимальной цены\"/>
    </mc:Choice>
  </mc:AlternateContent>
  <bookViews>
    <workbookView xWindow="0" yWindow="0" windowWidth="28800" windowHeight="12300"/>
  </bookViews>
  <sheets>
    <sheet name="Форма 1 (3КП)" sheetId="1" r:id="rId1"/>
  </sheets>
  <definedNames>
    <definedName name="_xlnm.Print_Titles" localSheetId="0">'Форма 1 (3КП)'!$13:$14</definedName>
    <definedName name="_xlnm.Print_Area" localSheetId="0">'Форма 1 (3КП)'!$A$2:$W$28</definedName>
  </definedNames>
  <calcPr calcId="162913"/>
</workbook>
</file>

<file path=xl/calcChain.xml><?xml version="1.0" encoding="utf-8"?>
<calcChain xmlns="http://schemas.openxmlformats.org/spreadsheetml/2006/main">
  <c r="I20" i="1" l="1"/>
  <c r="J20" i="1"/>
  <c r="K20" i="1"/>
  <c r="L20" i="1"/>
  <c r="N20" i="1" s="1"/>
  <c r="S20" i="1"/>
  <c r="T20" i="1"/>
  <c r="U20" i="1"/>
  <c r="S16" i="1"/>
  <c r="O20" i="1" l="1"/>
  <c r="W20" i="1"/>
  <c r="V20" i="1"/>
  <c r="K17" i="1"/>
  <c r="K18" i="1"/>
  <c r="K19" i="1"/>
  <c r="K21" i="1"/>
  <c r="J17" i="1"/>
  <c r="J18" i="1"/>
  <c r="J19" i="1"/>
  <c r="J21" i="1"/>
  <c r="I17" i="1"/>
  <c r="I18" i="1"/>
  <c r="I19" i="1"/>
  <c r="I21" i="1"/>
  <c r="U17" i="1" l="1"/>
  <c r="U18" i="1"/>
  <c r="U19" i="1"/>
  <c r="U21" i="1"/>
  <c r="T17" i="1"/>
  <c r="T18" i="1"/>
  <c r="T19" i="1"/>
  <c r="T21" i="1"/>
  <c r="S17" i="1"/>
  <c r="S18" i="1"/>
  <c r="S19" i="1"/>
  <c r="S21" i="1"/>
  <c r="J16" i="1" l="1"/>
  <c r="J22" i="1" s="1"/>
  <c r="K14" i="1" l="1"/>
  <c r="J14" i="1"/>
  <c r="I14" i="1"/>
  <c r="K15" i="1"/>
  <c r="R15" i="1" s="1"/>
  <c r="U15" i="1" s="1"/>
  <c r="J15" i="1"/>
  <c r="Q15" i="1" s="1"/>
  <c r="T15" i="1" s="1"/>
  <c r="I15" i="1"/>
  <c r="P15" i="1" s="1"/>
  <c r="S15" i="1" s="1"/>
  <c r="U16" i="1" l="1"/>
  <c r="U22" i="1" s="1"/>
  <c r="T16" i="1"/>
  <c r="T22" i="1" s="1"/>
  <c r="S22" i="1"/>
  <c r="I16" i="1"/>
  <c r="I22" i="1" s="1"/>
  <c r="K16" i="1"/>
  <c r="K22" i="1" s="1"/>
  <c r="L16" i="1" l="1"/>
  <c r="N16" i="1" l="1"/>
  <c r="V16" i="1"/>
  <c r="W16" i="1" l="1"/>
  <c r="O16" i="1"/>
  <c r="Q14" i="1"/>
  <c r="T14" i="1" s="1"/>
  <c r="R14" i="1"/>
  <c r="U14" i="1" s="1"/>
  <c r="P14" i="1"/>
  <c r="S14" i="1" s="1"/>
  <c r="L21" i="1" l="1"/>
  <c r="L19" i="1"/>
  <c r="L18" i="1"/>
  <c r="L17" i="1"/>
  <c r="N21" i="1" l="1"/>
  <c r="V21" i="1"/>
  <c r="N17" i="1"/>
  <c r="V17" i="1"/>
  <c r="N18" i="1"/>
  <c r="V18" i="1"/>
  <c r="N19" i="1"/>
  <c r="V19" i="1"/>
  <c r="C9" i="1"/>
  <c r="O18" i="1" l="1"/>
  <c r="W18" i="1"/>
  <c r="O17" i="1"/>
  <c r="W17" i="1"/>
  <c r="O19" i="1"/>
  <c r="W19" i="1"/>
  <c r="O21" i="1"/>
  <c r="W21" i="1"/>
  <c r="W22" i="1" l="1"/>
  <c r="O22" i="1"/>
</calcChain>
</file>

<file path=xl/sharedStrings.xml><?xml version="1.0" encoding="utf-8"?>
<sst xmlns="http://schemas.openxmlformats.org/spreadsheetml/2006/main" count="54" uniqueCount="49">
  <si>
    <t>№ позиции</t>
  </si>
  <si>
    <t>ед.изм.</t>
  </si>
  <si>
    <t>Однородность совокупности значений выявленных цен, используемых в расчете НМЦ</t>
  </si>
  <si>
    <t>ОБЩАЯ НМЦ, руб.</t>
  </si>
  <si>
    <t xml:space="preserve">Предмет закупки: </t>
  </si>
  <si>
    <t xml:space="preserve">Дата подготовки расчета: </t>
  </si>
  <si>
    <t>Расчет произвёл:</t>
  </si>
  <si>
    <t>Метод сопоставимых рыночных цен (анализ рынка)</t>
  </si>
  <si>
    <t>ФИО</t>
  </si>
  <si>
    <t>тел</t>
  </si>
  <si>
    <t>e-mail</t>
  </si>
  <si>
    <t>Обоснование выбранного метода обоснования начальной (максимальной) цены закупки:</t>
  </si>
  <si>
    <t>Наличие информации о рыночной стоимости идентичных товаров (работ, услуг)</t>
  </si>
  <si>
    <r>
      <t>Количество значений, используемых в расчете     &lt;</t>
    </r>
    <r>
      <rPr>
        <b/>
        <i/>
        <sz val="8"/>
        <color indexed="8"/>
        <rFont val="Arial"/>
        <family val="2"/>
        <charset val="204"/>
      </rPr>
      <t>n</t>
    </r>
    <r>
      <rPr>
        <b/>
        <sz val="8"/>
        <color indexed="8"/>
        <rFont val="Arial"/>
        <family val="2"/>
        <charset val="204"/>
      </rPr>
      <t xml:space="preserve">&gt; </t>
    </r>
  </si>
  <si>
    <t xml:space="preserve">Используемый метод определения начальной (максимальной) цены закупки:
</t>
  </si>
  <si>
    <t>Периодичность выполнения услуг (работ)</t>
  </si>
  <si>
    <t>Наименование ТРУ</t>
  </si>
  <si>
    <t xml:space="preserve"> Количество (объем) закупаемых ТРУ</t>
  </si>
  <si>
    <t>Предложение №1</t>
  </si>
  <si>
    <t>Предложение №2</t>
  </si>
  <si>
    <t>Предложение №3</t>
  </si>
  <si>
    <t>Цены поставщиков (исполнителей, подрядчиков) за 1 ед. ТРУ, руб.(с НДС)</t>
  </si>
  <si>
    <t>Расчетная итоговая сумма поставщиков (исполнителей, подрядчиков) за товара (работы, услуги), руб. (с НДС)</t>
  </si>
  <si>
    <t>Коэффициент пересчета цен ТРУ с учетом различий в характеристиках, коммерческих и финансовых условий поставок товаров (выполнения работ, оказания услуг)</t>
  </si>
  <si>
    <t>Цены поставщиков (исполнителей, подрядчиков) за 1 ед. ТРУ, руб.(без НДС)</t>
  </si>
  <si>
    <t>Расчетная итоговая сумма поставщиков (исполнителей, подрядчиков) за ТРУ), руб. (без НДС)</t>
  </si>
  <si>
    <t>Цена за 1 ед. с учетом применения метода сопоставимых рыночных цен (анализа рынка),руб. (без НДС)</t>
  </si>
  <si>
    <r>
      <t xml:space="preserve">Расчет НМЦ  (без НДС) по формуле, где: v - количество (объем) закупаемых ТРУ; </t>
    </r>
    <r>
      <rPr>
        <b/>
        <i/>
        <sz val="8"/>
        <color indexed="8"/>
        <rFont val="Arial"/>
        <family val="2"/>
        <charset val="204"/>
      </rPr>
      <t>n</t>
    </r>
    <r>
      <rPr>
        <b/>
        <sz val="8"/>
        <color indexed="8"/>
        <rFont val="Arial"/>
        <family val="2"/>
        <charset val="204"/>
      </rPr>
      <t xml:space="preserve"> - количество значений, используемых в расчете; </t>
    </r>
    <r>
      <rPr>
        <b/>
        <i/>
        <sz val="8"/>
        <color indexed="8"/>
        <rFont val="Arial"/>
        <family val="2"/>
        <charset val="204"/>
      </rPr>
      <t>i</t>
    </r>
    <r>
      <rPr>
        <b/>
        <sz val="8"/>
        <color indexed="8"/>
        <rFont val="Arial"/>
        <family val="2"/>
        <charset val="204"/>
      </rPr>
      <t xml:space="preserve"> - номер источника ценовой информации;
     - цена единицы</t>
    </r>
  </si>
  <si>
    <t>Цена за 1 ед. с учетом применения метода сопоставимых рыночных цен (анализа рынка),руб. с НДС)</t>
  </si>
  <si>
    <t>НМЦ, определяемая методом сопоставимых рыночных цен (анализа рынка) (с НДС)</t>
  </si>
  <si>
    <t>НМЦ, определяемая методом сопоставимых рыночных цен (анализа рынка) (без НДС)</t>
  </si>
  <si>
    <t xml:space="preserve"> РАСЧЕТ НМЦ К ЗАКУПКЕ ООО "Оренбургская городская сетевая компания"</t>
  </si>
  <si>
    <t xml:space="preserve">Канищева Татьяна Михайловна </t>
  </si>
  <si>
    <t>orenktane@mail.ru</t>
  </si>
  <si>
    <t xml:space="preserve">УТВЕРЖДАЮ: </t>
  </si>
  <si>
    <t xml:space="preserve">Директор ООО "ОГСК" </t>
  </si>
  <si>
    <t xml:space="preserve">_____________А.А. Нефельд </t>
  </si>
  <si>
    <r>
      <t xml:space="preserve">Расчет НМЦ  (с НДС) по формуле, где: v - количество (объем) закупаемых ТРУ; </t>
    </r>
    <r>
      <rPr>
        <b/>
        <i/>
        <sz val="8"/>
        <rFont val="Arial"/>
        <family val="2"/>
        <charset val="204"/>
      </rPr>
      <t>n</t>
    </r>
    <r>
      <rPr>
        <b/>
        <sz val="8"/>
        <rFont val="Arial"/>
        <family val="2"/>
        <charset val="204"/>
      </rPr>
      <t xml:space="preserve"> - количество значений, используемых в расчете; </t>
    </r>
    <r>
      <rPr>
        <b/>
        <i/>
        <sz val="8"/>
        <rFont val="Arial"/>
        <family val="2"/>
        <charset val="204"/>
      </rPr>
      <t>i</t>
    </r>
    <r>
      <rPr>
        <b/>
        <sz val="8"/>
        <rFont val="Arial"/>
        <family val="2"/>
        <charset val="204"/>
      </rPr>
      <t xml:space="preserve"> - номер источника ценовой информации;
     - цена единицы</t>
    </r>
  </si>
  <si>
    <t>шт</t>
  </si>
  <si>
    <t>Поставка СИЗ</t>
  </si>
  <si>
    <t>ОП "Техноавиа Оренбург"</t>
  </si>
  <si>
    <t>Костюм "Виват" утепленный</t>
  </si>
  <si>
    <t>Костюм женский утепленный "Тимбер"</t>
  </si>
  <si>
    <t>Сапоги "индевор Про"</t>
  </si>
  <si>
    <t>Ботинки "Индевер Про"</t>
  </si>
  <si>
    <t>Сапоги дутые утепленные женские</t>
  </si>
  <si>
    <t xml:space="preserve">ООО "Секретория" </t>
  </si>
  <si>
    <t>"Авангард"</t>
  </si>
  <si>
    <t>Фартук-сарафан "Кантри"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</si>
</sst>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10"/>
      <color rgb="FFC00000"/>
      <name val="Arial"/>
      <family val="2"/>
      <charset val="204"/>
    </font>
    <font>
      <sz val="11"/>
      <color rgb="FFC00000"/>
      <name val="Arial"/>
      <family val="2"/>
      <charset val="204"/>
    </font>
    <font>
      <b/>
      <sz val="8"/>
      <color rgb="FFC00000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rgb="FF7030A0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scheme val="minor"/>
    </font>
    <font>
      <b/>
      <sz val="11"/>
      <color theme="2" tint="-0.499984740745262"/>
      <name val="Arial"/>
      <family val="2"/>
      <charset val="204"/>
    </font>
    <font>
      <sz val="11"/>
      <color theme="2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u/>
      <sz val="11"/>
      <color theme="10"/>
      <name val="Calibri"/>
      <family val="2"/>
      <scheme val="minor"/>
    </font>
    <font>
      <i/>
      <sz val="10"/>
      <name val="Arial"/>
      <family val="2"/>
      <charset val="204"/>
    </font>
    <font>
      <sz val="18"/>
      <color theme="0" tint="-0.499984740745262"/>
      <name val="Arial"/>
      <family val="2"/>
      <charset val="204"/>
    </font>
    <font>
      <b/>
      <u/>
      <sz val="18"/>
      <color theme="0" tint="-0.499984740745262"/>
      <name val="Arial"/>
      <family val="2"/>
      <charset val="204"/>
    </font>
    <font>
      <b/>
      <i/>
      <sz val="8"/>
      <name val="Arial"/>
      <family val="2"/>
      <charset val="204"/>
    </font>
    <font>
      <i/>
      <sz val="11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4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9" fillId="0" borderId="0" xfId="0" applyFont="1"/>
    <xf numFmtId="164" fontId="12" fillId="0" borderId="1" xfId="3" applyFont="1" applyBorder="1" applyAlignment="1">
      <alignment horizontal="center" vertical="center" wrapText="1"/>
    </xf>
    <xf numFmtId="164" fontId="8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1" applyFont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11" fillId="0" borderId="0" xfId="2" applyFont="1" applyAlignment="1">
      <alignment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3" applyFont="1" applyBorder="1" applyAlignment="1">
      <alignment vertical="center" wrapText="1"/>
    </xf>
    <xf numFmtId="14" fontId="16" fillId="0" borderId="0" xfId="2" applyNumberFormat="1" applyFont="1" applyFill="1" applyAlignment="1">
      <alignment horizontal="left" vertical="center"/>
    </xf>
    <xf numFmtId="0" fontId="10" fillId="0" borderId="0" xfId="0" applyFont="1" applyAlignment="1">
      <alignment horizontal="right"/>
    </xf>
    <xf numFmtId="0" fontId="17" fillId="0" borderId="0" xfId="0" applyFont="1"/>
    <xf numFmtId="0" fontId="20" fillId="0" borderId="0" xfId="0" applyFont="1" applyAlignment="1">
      <alignment horizontal="left" vertical="center"/>
    </xf>
    <xf numFmtId="164" fontId="21" fillId="0" borderId="0" xfId="3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16" fillId="0" borderId="0" xfId="2" applyFont="1" applyFill="1" applyAlignment="1">
      <alignment horizontal="left" vertical="center" wrapText="1"/>
    </xf>
    <xf numFmtId="0" fontId="12" fillId="0" borderId="0" xfId="2" applyFont="1" applyFill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/>
    <xf numFmtId="0" fontId="7" fillId="0" borderId="1" xfId="1" applyFont="1" applyFill="1" applyBorder="1" applyAlignment="1">
      <alignment horizontal="left" vertical="center"/>
    </xf>
    <xf numFmtId="0" fontId="13" fillId="0" borderId="1" xfId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3" fillId="3" borderId="0" xfId="0" applyFont="1" applyFill="1"/>
    <xf numFmtId="0" fontId="13" fillId="3" borderId="6" xfId="1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2" applyFont="1" applyFill="1" applyAlignment="1">
      <alignment horizontal="left" vertical="center" wrapText="1"/>
    </xf>
    <xf numFmtId="0" fontId="28" fillId="0" borderId="0" xfId="2" applyFont="1" applyAlignment="1">
      <alignment horizontal="left" vertical="center"/>
    </xf>
    <xf numFmtId="0" fontId="28" fillId="0" borderId="0" xfId="2" applyFont="1" applyFill="1" applyAlignment="1">
      <alignment horizontal="left" vertical="center"/>
    </xf>
    <xf numFmtId="0" fontId="28" fillId="0" borderId="2" xfId="2" applyFont="1" applyFill="1" applyBorder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0" fillId="0" borderId="0" xfId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29" fillId="0" borderId="0" xfId="4" applyFill="1" applyAlignment="1">
      <alignment vertical="center"/>
    </xf>
    <xf numFmtId="0" fontId="30" fillId="0" borderId="0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164" fontId="12" fillId="0" borderId="1" xfId="3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2" applyFont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164" fontId="19" fillId="0" borderId="1" xfId="3" applyFont="1" applyBorder="1" applyAlignment="1">
      <alignment vertical="center" wrapText="1"/>
    </xf>
    <xf numFmtId="0" fontId="3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164" fontId="11" fillId="0" borderId="0" xfId="3" applyFont="1" applyBorder="1" applyAlignment="1">
      <alignment horizontal="left" vertical="center"/>
    </xf>
    <xf numFmtId="164" fontId="35" fillId="0" borderId="1" xfId="3" applyFont="1" applyBorder="1" applyAlignment="1">
      <alignment vertical="center" wrapText="1"/>
    </xf>
    <xf numFmtId="164" fontId="7" fillId="0" borderId="1" xfId="3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3" fontId="0" fillId="0" borderId="1" xfId="0" applyNumberFormat="1" applyBorder="1"/>
    <xf numFmtId="0" fontId="18" fillId="2" borderId="7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14" fontId="36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/>
    </xf>
    <xf numFmtId="14" fontId="12" fillId="0" borderId="0" xfId="2" applyNumberFormat="1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0" fontId="13" fillId="0" borderId="3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2" fontId="13" fillId="0" borderId="3" xfId="1" applyNumberFormat="1" applyFont="1" applyFill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43" fontId="3" fillId="0" borderId="0" xfId="0" applyNumberFormat="1" applyFont="1"/>
  </cellXfs>
  <cellStyles count="5">
    <cellStyle name="Гиперссылка" xfId="4" builtinId="8"/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435769</xdr:colOff>
      <xdr:row>13</xdr:row>
      <xdr:rowOff>814387</xdr:rowOff>
    </xdr:from>
    <xdr:to>
      <xdr:col>14</xdr:col>
      <xdr:colOff>597694</xdr:colOff>
      <xdr:row>13</xdr:row>
      <xdr:rowOff>1042987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5144" y="2683668"/>
          <a:ext cx="161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106891</xdr:colOff>
      <xdr:row>13</xdr:row>
      <xdr:rowOff>1520825</xdr:rowOff>
    </xdr:from>
    <xdr:to>
      <xdr:col>14</xdr:col>
      <xdr:colOff>1478491</xdr:colOff>
      <xdr:row>13</xdr:row>
      <xdr:rowOff>1835150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5308" y="4304242"/>
          <a:ext cx="13716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1335352</xdr:colOff>
      <xdr:row>13</xdr:row>
      <xdr:rowOff>539220</xdr:rowOff>
    </xdr:from>
    <xdr:to>
      <xdr:col>22</xdr:col>
      <xdr:colOff>1497277</xdr:colOff>
      <xdr:row>13</xdr:row>
      <xdr:rowOff>767820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D73953FC-7EEE-4A68-9A5F-5409E196B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0185" y="3322637"/>
          <a:ext cx="161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64558</xdr:colOff>
      <xdr:row>13</xdr:row>
      <xdr:rowOff>1774825</xdr:rowOff>
    </xdr:from>
    <xdr:to>
      <xdr:col>22</xdr:col>
      <xdr:colOff>1417108</xdr:colOff>
      <xdr:row>13</xdr:row>
      <xdr:rowOff>2089150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97C29E4-C56B-4C2F-83E7-25E7BFE7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9391" y="4558242"/>
          <a:ext cx="13525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enktane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W28"/>
  <sheetViews>
    <sheetView tabSelected="1" view="pageBreakPreview" topLeftCell="A10" zoomScale="90" zoomScaleNormal="70" zoomScaleSheetLayoutView="90" workbookViewId="0">
      <selection activeCell="I24" sqref="I24"/>
    </sheetView>
  </sheetViews>
  <sheetFormatPr defaultRowHeight="14.25" outlineLevelRow="1" outlineLevelCol="2" x14ac:dyDescent="0.2"/>
  <cols>
    <col min="1" max="1" width="6.28515625" style="1" customWidth="1"/>
    <col min="2" max="2" width="28.85546875" style="1" customWidth="1"/>
    <col min="3" max="3" width="7.140625" style="1" customWidth="1"/>
    <col min="4" max="4" width="11" style="1" customWidth="1" collapsed="1"/>
    <col min="5" max="5" width="17.28515625" style="1" hidden="1" customWidth="1" outlineLevel="1"/>
    <col min="6" max="6" width="13.140625" style="1" customWidth="1"/>
    <col min="7" max="8" width="14.140625" style="1" customWidth="1"/>
    <col min="9" max="9" width="15" style="1" customWidth="1" outlineLevel="2"/>
    <col min="10" max="10" width="13.28515625" style="1" customWidth="1" outlineLevel="2"/>
    <col min="11" max="11" width="14.28515625" style="1" customWidth="1" outlineLevel="2"/>
    <col min="12" max="12" width="10" style="1" customWidth="1"/>
    <col min="13" max="13" width="11.85546875" style="1" customWidth="1" outlineLevel="1"/>
    <col min="14" max="14" width="13.5703125" style="1" customWidth="1"/>
    <col min="15" max="15" width="23.28515625" style="1" customWidth="1"/>
    <col min="16" max="16" width="10.42578125" style="1" customWidth="1" outlineLevel="1"/>
    <col min="17" max="17" width="11.28515625" style="1" customWidth="1" outlineLevel="1"/>
    <col min="18" max="18" width="11.42578125" style="1" customWidth="1" outlineLevel="1"/>
    <col min="19" max="19" width="15" style="1" customWidth="1" outlineLevel="2"/>
    <col min="20" max="21" width="15.42578125" style="1" customWidth="1" outlineLevel="2"/>
    <col min="22" max="22" width="13.7109375" style="47" customWidth="1" outlineLevel="1"/>
    <col min="23" max="23" width="23" style="47" customWidth="1" outlineLevel="2"/>
    <col min="24" max="16384" width="9.140625" style="1"/>
  </cols>
  <sheetData>
    <row r="2" spans="1:23" ht="27.75" customHeight="1" x14ac:dyDescent="0.35">
      <c r="U2" s="78" t="s">
        <v>34</v>
      </c>
      <c r="V2" s="78"/>
      <c r="W2" s="78"/>
    </row>
    <row r="3" spans="1:23" ht="27.75" customHeight="1" x14ac:dyDescent="0.35">
      <c r="U3" s="78" t="s">
        <v>35</v>
      </c>
      <c r="V3" s="78"/>
      <c r="W3" s="78"/>
    </row>
    <row r="4" spans="1:23" ht="23.25" customHeight="1" x14ac:dyDescent="0.35">
      <c r="U4" s="79">
        <v>44788</v>
      </c>
      <c r="V4" s="78"/>
      <c r="W4" s="78"/>
    </row>
    <row r="5" spans="1:23" ht="23.25" customHeight="1" x14ac:dyDescent="0.35">
      <c r="U5" s="78" t="s">
        <v>36</v>
      </c>
      <c r="V5" s="78"/>
      <c r="W5" s="78"/>
    </row>
    <row r="6" spans="1:23" ht="23.25" x14ac:dyDescent="0.35">
      <c r="B6" s="24"/>
      <c r="D6" s="21"/>
      <c r="E6" s="21"/>
      <c r="M6" s="20"/>
      <c r="O6" s="20"/>
      <c r="V6" s="82"/>
      <c r="W6" s="82"/>
    </row>
    <row r="7" spans="1:23" ht="43.5" customHeight="1" x14ac:dyDescent="0.35">
      <c r="A7" s="91" t="s">
        <v>31</v>
      </c>
      <c r="B7" s="91"/>
      <c r="C7" s="91"/>
      <c r="D7" s="91"/>
      <c r="E7" s="91"/>
      <c r="F7" s="91"/>
      <c r="G7" s="91"/>
      <c r="H7" s="91"/>
      <c r="I7" s="34"/>
      <c r="J7" s="34"/>
      <c r="K7" s="34"/>
      <c r="L7" s="34"/>
      <c r="M7" s="34"/>
      <c r="N7" s="2"/>
      <c r="O7" s="34"/>
      <c r="V7" s="59"/>
      <c r="W7" s="60"/>
    </row>
    <row r="8" spans="1:23" ht="14.25" customHeight="1" x14ac:dyDescent="0.2">
      <c r="A8" s="10" t="s">
        <v>4</v>
      </c>
      <c r="B8" s="10"/>
      <c r="C8" s="54" t="s">
        <v>39</v>
      </c>
      <c r="D8" s="54"/>
      <c r="E8" s="54"/>
      <c r="F8" s="54"/>
      <c r="G8" s="54"/>
      <c r="H8" s="54"/>
      <c r="L8" s="26"/>
      <c r="M8" s="26"/>
      <c r="N8" s="26"/>
      <c r="O8" s="26"/>
      <c r="V8" s="48"/>
      <c r="W8" s="48"/>
    </row>
    <row r="9" spans="1:23" x14ac:dyDescent="0.2">
      <c r="A9" s="10" t="s">
        <v>5</v>
      </c>
      <c r="B9" s="10"/>
      <c r="C9" s="81">
        <f ca="1">TODAY()</f>
        <v>44788</v>
      </c>
      <c r="D9" s="81"/>
      <c r="E9" s="19"/>
      <c r="F9" s="11"/>
      <c r="G9" s="11"/>
      <c r="H9" s="11"/>
      <c r="I9" s="11"/>
      <c r="J9" s="11"/>
      <c r="K9" s="11"/>
      <c r="L9" s="11"/>
      <c r="M9" s="11"/>
      <c r="N9" s="11"/>
      <c r="O9" s="11"/>
      <c r="V9" s="49"/>
      <c r="W9" s="49"/>
    </row>
    <row r="10" spans="1:23" x14ac:dyDescent="0.2">
      <c r="A10" s="12"/>
      <c r="B10" s="13"/>
      <c r="C10" s="14"/>
      <c r="D10" s="14"/>
      <c r="E10" s="14"/>
      <c r="F10" s="12"/>
      <c r="G10" s="12"/>
      <c r="H10" s="12"/>
      <c r="I10" s="12"/>
      <c r="J10" s="12"/>
      <c r="K10" s="12"/>
      <c r="L10" s="12"/>
      <c r="M10" s="12"/>
      <c r="N10" s="11"/>
      <c r="O10" s="11"/>
      <c r="V10" s="49"/>
      <c r="W10" s="49"/>
    </row>
    <row r="11" spans="1:23" ht="18" customHeight="1" x14ac:dyDescent="0.2">
      <c r="A11" s="15" t="s">
        <v>14</v>
      </c>
      <c r="B11" s="15"/>
      <c r="C11" s="15"/>
      <c r="D11" s="15"/>
      <c r="E11" s="15"/>
      <c r="F11" s="27" t="s">
        <v>7</v>
      </c>
      <c r="G11" s="27"/>
      <c r="H11" s="27"/>
      <c r="L11" s="27"/>
      <c r="M11" s="27"/>
      <c r="N11" s="27"/>
      <c r="O11" s="27"/>
      <c r="V11" s="50"/>
      <c r="W11" s="50"/>
    </row>
    <row r="12" spans="1:23" ht="15.75" customHeight="1" x14ac:dyDescent="0.2">
      <c r="A12" s="15" t="s">
        <v>11</v>
      </c>
      <c r="B12" s="15"/>
      <c r="C12" s="15"/>
      <c r="D12" s="15"/>
      <c r="E12" s="15"/>
      <c r="F12" s="29" t="s">
        <v>12</v>
      </c>
      <c r="G12" s="29"/>
      <c r="H12" s="29"/>
      <c r="L12" s="29"/>
      <c r="M12" s="29"/>
      <c r="N12" s="29"/>
      <c r="O12" s="29"/>
      <c r="P12" s="30"/>
      <c r="Q12" s="31"/>
      <c r="R12" s="31"/>
      <c r="S12" s="31"/>
      <c r="T12" s="31"/>
      <c r="U12" s="31"/>
      <c r="V12" s="51"/>
      <c r="W12" s="51"/>
    </row>
    <row r="13" spans="1:23" ht="33.75" customHeight="1" x14ac:dyDescent="0.2">
      <c r="A13" s="92" t="s">
        <v>0</v>
      </c>
      <c r="B13" s="94" t="s">
        <v>16</v>
      </c>
      <c r="C13" s="94" t="s">
        <v>1</v>
      </c>
      <c r="D13" s="94" t="s">
        <v>17</v>
      </c>
      <c r="E13" s="76" t="s">
        <v>15</v>
      </c>
      <c r="F13" s="96" t="s">
        <v>24</v>
      </c>
      <c r="G13" s="97"/>
      <c r="H13" s="98"/>
      <c r="I13" s="83" t="s">
        <v>25</v>
      </c>
      <c r="J13" s="88"/>
      <c r="K13" s="84"/>
      <c r="L13" s="89" t="s">
        <v>2</v>
      </c>
      <c r="M13" s="90"/>
      <c r="N13" s="83" t="s">
        <v>30</v>
      </c>
      <c r="O13" s="84"/>
      <c r="P13" s="87" t="s">
        <v>21</v>
      </c>
      <c r="Q13" s="87"/>
      <c r="R13" s="87"/>
      <c r="S13" s="87" t="s">
        <v>22</v>
      </c>
      <c r="T13" s="87"/>
      <c r="U13" s="87"/>
      <c r="V13" s="85" t="s">
        <v>29</v>
      </c>
      <c r="W13" s="86"/>
    </row>
    <row r="14" spans="1:23" ht="174.75" customHeight="1" x14ac:dyDescent="0.2">
      <c r="A14" s="93"/>
      <c r="B14" s="95"/>
      <c r="C14" s="95"/>
      <c r="D14" s="95"/>
      <c r="E14" s="77"/>
      <c r="F14" s="36" t="s">
        <v>18</v>
      </c>
      <c r="G14" s="36" t="s">
        <v>19</v>
      </c>
      <c r="H14" s="36" t="s">
        <v>20</v>
      </c>
      <c r="I14" s="33" t="str">
        <f t="shared" ref="I14" si="0">F14</f>
        <v>Предложение №1</v>
      </c>
      <c r="J14" s="33" t="str">
        <f t="shared" ref="J14" si="1">G14</f>
        <v>Предложение №2</v>
      </c>
      <c r="K14" s="33" t="str">
        <f t="shared" ref="K14" si="2">H14</f>
        <v>Предложение №3</v>
      </c>
      <c r="L14" s="33" t="s">
        <v>13</v>
      </c>
      <c r="M14" s="8" t="s">
        <v>23</v>
      </c>
      <c r="N14" s="35" t="s">
        <v>26</v>
      </c>
      <c r="O14" s="7" t="s">
        <v>27</v>
      </c>
      <c r="P14" s="61" t="str">
        <f t="shared" ref="P14:R15" si="3">I14</f>
        <v>Предложение №1</v>
      </c>
      <c r="Q14" s="61" t="str">
        <f t="shared" si="3"/>
        <v>Предложение №2</v>
      </c>
      <c r="R14" s="61" t="str">
        <f t="shared" si="3"/>
        <v>Предложение №3</v>
      </c>
      <c r="S14" s="61" t="str">
        <f>P14</f>
        <v>Предложение №1</v>
      </c>
      <c r="T14" s="61" t="str">
        <f t="shared" ref="T14" si="4">Q14</f>
        <v>Предложение №2</v>
      </c>
      <c r="U14" s="61" t="str">
        <f t="shared" ref="U14" si="5">R14</f>
        <v>Предложение №3</v>
      </c>
      <c r="V14" s="62" t="s">
        <v>28</v>
      </c>
      <c r="W14" s="63" t="s">
        <v>37</v>
      </c>
    </row>
    <row r="15" spans="1:23" s="41" customFormat="1" ht="33.75" x14ac:dyDescent="0.2">
      <c r="A15" s="42"/>
      <c r="B15" s="44"/>
      <c r="C15" s="45"/>
      <c r="D15" s="45"/>
      <c r="E15" s="46"/>
      <c r="F15" s="43" t="s">
        <v>46</v>
      </c>
      <c r="G15" s="37" t="s">
        <v>40</v>
      </c>
      <c r="H15" s="37" t="s">
        <v>47</v>
      </c>
      <c r="I15" s="37" t="str">
        <f t="shared" ref="I15" si="6">F15</f>
        <v xml:space="preserve">ООО "Секретория" </v>
      </c>
      <c r="J15" s="37" t="str">
        <f t="shared" ref="J15" si="7">G15</f>
        <v>ОП "Техноавиа Оренбург"</v>
      </c>
      <c r="K15" s="37" t="str">
        <f t="shared" ref="K15" si="8">H15</f>
        <v>"Авангард"</v>
      </c>
      <c r="L15" s="38"/>
      <c r="M15" s="39"/>
      <c r="N15" s="38"/>
      <c r="O15" s="40"/>
      <c r="P15" s="37" t="str">
        <f t="shared" si="3"/>
        <v xml:space="preserve">ООО "Секретория" </v>
      </c>
      <c r="Q15" s="37" t="str">
        <f t="shared" si="3"/>
        <v>ОП "Техноавиа Оренбург"</v>
      </c>
      <c r="R15" s="37" t="str">
        <f t="shared" si="3"/>
        <v>"Авангард"</v>
      </c>
      <c r="S15" s="37" t="str">
        <f>P15</f>
        <v xml:space="preserve">ООО "Секретория" </v>
      </c>
      <c r="T15" s="37" t="str">
        <f t="shared" ref="T15" si="9">Q15</f>
        <v>ОП "Техноавиа Оренбург"</v>
      </c>
      <c r="U15" s="37" t="str">
        <f t="shared" ref="U15" si="10">R15</f>
        <v>"Авангард"</v>
      </c>
      <c r="V15" s="64"/>
      <c r="W15" s="65"/>
    </row>
    <row r="16" spans="1:23" ht="45.75" customHeight="1" outlineLevel="1" x14ac:dyDescent="0.25">
      <c r="A16" s="3">
        <v>1</v>
      </c>
      <c r="B16" s="73" t="s">
        <v>41</v>
      </c>
      <c r="C16" s="74" t="s">
        <v>38</v>
      </c>
      <c r="D16" s="74">
        <v>12</v>
      </c>
      <c r="E16" s="57"/>
      <c r="F16" s="75">
        <v>8666.67</v>
      </c>
      <c r="G16" s="75">
        <v>11483.34</v>
      </c>
      <c r="H16" s="75">
        <v>7416.67</v>
      </c>
      <c r="I16" s="58">
        <f>ROUND($D16*F16*IF(ISBLANK($E16),1,$E16),2)</f>
        <v>104000.04</v>
      </c>
      <c r="J16" s="58">
        <f>ROUND($D16*G16*IF(ISBLANK($E16),1,$E16),2)</f>
        <v>137800.07999999999</v>
      </c>
      <c r="K16" s="58">
        <f t="shared" ref="K16:K21" si="11">ROUND($D16*H16*IF(ISBLANK($E16),1,$E16),2)</f>
        <v>89000.04</v>
      </c>
      <c r="L16" s="6">
        <f>COUNT(F16:H16)</f>
        <v>3</v>
      </c>
      <c r="M16" s="6">
        <v>1</v>
      </c>
      <c r="N16" s="6">
        <f t="shared" ref="N16:N21" si="12">ROUND(IF(L16=0,0,D16/L16*(F16*M16+G16*M16+H16*M16)/D16),2)</f>
        <v>9188.89</v>
      </c>
      <c r="O16" s="6">
        <f t="shared" ref="O16:O21" si="13">ROUND(N16*D16*IF(ISBLANK(E16),1,E16),2)</f>
        <v>110266.68</v>
      </c>
      <c r="P16" s="5">
        <v>119.29197916666666</v>
      </c>
      <c r="Q16" s="5">
        <v>112.13</v>
      </c>
      <c r="R16" s="5">
        <v>137.18572916666665</v>
      </c>
      <c r="S16" s="58">
        <f t="shared" ref="S16:U21" si="14">ROUND($D16*F16*IF(ISBLANK($E16),1,$E16)*1.2,2)</f>
        <v>124800.05</v>
      </c>
      <c r="T16" s="58">
        <f t="shared" si="14"/>
        <v>165360.1</v>
      </c>
      <c r="U16" s="58">
        <f t="shared" si="14"/>
        <v>106800.05</v>
      </c>
      <c r="V16" s="58">
        <f>ROUND(IF(L16=0,0,D16/L16*(F16*M16+G16*M16+H16*M16)/D16*1.2),2)</f>
        <v>11026.67</v>
      </c>
      <c r="W16" s="5">
        <f>ROUND(N16*D16*IF(ISBLANK(E16),1,E16)*1.2,2)</f>
        <v>132320.01999999999</v>
      </c>
    </row>
    <row r="17" spans="1:23" ht="33.75" customHeight="1" outlineLevel="1" x14ac:dyDescent="0.25">
      <c r="A17" s="3">
        <v>2</v>
      </c>
      <c r="B17" s="73" t="s">
        <v>42</v>
      </c>
      <c r="C17" s="74" t="s">
        <v>38</v>
      </c>
      <c r="D17" s="74">
        <v>1</v>
      </c>
      <c r="E17" s="57"/>
      <c r="F17" s="75">
        <v>3854.17</v>
      </c>
      <c r="G17" s="75">
        <v>2659.17</v>
      </c>
      <c r="H17" s="75">
        <v>3375</v>
      </c>
      <c r="I17" s="58">
        <f t="shared" ref="I17:I21" si="15">ROUND($D17*F17*IF(ISBLANK($E17),1,$E17),2)</f>
        <v>3854.17</v>
      </c>
      <c r="J17" s="58">
        <f t="shared" ref="J17:J21" si="16">ROUND($D17*G17*IF(ISBLANK($E17),1,$E17),2)</f>
        <v>2659.17</v>
      </c>
      <c r="K17" s="58">
        <f t="shared" si="11"/>
        <v>3375</v>
      </c>
      <c r="L17" s="6">
        <f t="shared" ref="L17:L21" si="17">COUNT(F17:H17)</f>
        <v>3</v>
      </c>
      <c r="M17" s="6">
        <v>1</v>
      </c>
      <c r="N17" s="6">
        <f t="shared" si="12"/>
        <v>3296.11</v>
      </c>
      <c r="O17" s="6">
        <f t="shared" si="13"/>
        <v>3296.11</v>
      </c>
      <c r="P17" s="5">
        <v>122.83222222222221</v>
      </c>
      <c r="Q17" s="5">
        <v>115.46000000000001</v>
      </c>
      <c r="R17" s="5">
        <v>141.25666666666666</v>
      </c>
      <c r="S17" s="58">
        <f t="shared" si="14"/>
        <v>4625</v>
      </c>
      <c r="T17" s="58">
        <f t="shared" si="14"/>
        <v>3191</v>
      </c>
      <c r="U17" s="58">
        <f t="shared" si="14"/>
        <v>4050</v>
      </c>
      <c r="V17" s="58">
        <f t="shared" ref="V17:V21" si="18">ROUND(IF(L17=0,0,D17/L17*(F17*M17+G17*M17+H17*M17)/D17*1.2),2)</f>
        <v>3955.34</v>
      </c>
      <c r="W17" s="5">
        <f t="shared" ref="W17:W21" si="19">ROUND(N17*D17*IF(ISBLANK(E17),1,E17)*1.2,2)</f>
        <v>3955.33</v>
      </c>
    </row>
    <row r="18" spans="1:23" ht="15" outlineLevel="1" x14ac:dyDescent="0.25">
      <c r="A18" s="3">
        <v>3</v>
      </c>
      <c r="B18" s="73" t="s">
        <v>43</v>
      </c>
      <c r="C18" s="74" t="s">
        <v>38</v>
      </c>
      <c r="D18" s="74">
        <v>1</v>
      </c>
      <c r="E18" s="57"/>
      <c r="F18" s="75">
        <v>5166.67</v>
      </c>
      <c r="G18" s="75">
        <v>3350</v>
      </c>
      <c r="H18" s="75">
        <v>4341.67</v>
      </c>
      <c r="I18" s="58">
        <f t="shared" si="15"/>
        <v>5166.67</v>
      </c>
      <c r="J18" s="58">
        <f t="shared" si="16"/>
        <v>3350</v>
      </c>
      <c r="K18" s="58">
        <f t="shared" si="11"/>
        <v>4341.67</v>
      </c>
      <c r="L18" s="6">
        <f t="shared" si="17"/>
        <v>3</v>
      </c>
      <c r="M18" s="6">
        <v>1</v>
      </c>
      <c r="N18" s="6">
        <f t="shared" si="12"/>
        <v>4286.1099999999997</v>
      </c>
      <c r="O18" s="6">
        <f t="shared" si="13"/>
        <v>4286.1099999999997</v>
      </c>
      <c r="P18" s="5">
        <v>140.30421052631579</v>
      </c>
      <c r="Q18" s="5">
        <v>131.88</v>
      </c>
      <c r="R18" s="5">
        <v>161.34947368421049</v>
      </c>
      <c r="S18" s="58">
        <f t="shared" si="14"/>
        <v>6200</v>
      </c>
      <c r="T18" s="58">
        <f t="shared" si="14"/>
        <v>4020</v>
      </c>
      <c r="U18" s="58">
        <f t="shared" si="14"/>
        <v>5210</v>
      </c>
      <c r="V18" s="58">
        <f t="shared" si="18"/>
        <v>5143.34</v>
      </c>
      <c r="W18" s="5">
        <f t="shared" si="19"/>
        <v>5143.33</v>
      </c>
    </row>
    <row r="19" spans="1:23" ht="15" outlineLevel="1" x14ac:dyDescent="0.25">
      <c r="A19" s="3">
        <v>4</v>
      </c>
      <c r="B19" s="73" t="s">
        <v>44</v>
      </c>
      <c r="C19" s="74" t="s">
        <v>38</v>
      </c>
      <c r="D19" s="74">
        <v>1</v>
      </c>
      <c r="E19" s="57"/>
      <c r="F19" s="75">
        <v>4200</v>
      </c>
      <c r="G19" s="75">
        <v>3573.34</v>
      </c>
      <c r="H19" s="75">
        <v>3525</v>
      </c>
      <c r="I19" s="58">
        <f t="shared" si="15"/>
        <v>4200</v>
      </c>
      <c r="J19" s="58">
        <f t="shared" si="16"/>
        <v>3573.34</v>
      </c>
      <c r="K19" s="58">
        <f t="shared" si="11"/>
        <v>3525</v>
      </c>
      <c r="L19" s="6">
        <f t="shared" si="17"/>
        <v>3</v>
      </c>
      <c r="M19" s="6">
        <v>1</v>
      </c>
      <c r="N19" s="6">
        <f t="shared" si="12"/>
        <v>3766.11</v>
      </c>
      <c r="O19" s="6">
        <f t="shared" si="13"/>
        <v>3766.11</v>
      </c>
      <c r="P19" s="5">
        <v>145.62</v>
      </c>
      <c r="Q19" s="5">
        <v>136.88</v>
      </c>
      <c r="R19" s="5">
        <v>167.46333333333334</v>
      </c>
      <c r="S19" s="58">
        <f t="shared" si="14"/>
        <v>5040</v>
      </c>
      <c r="T19" s="58">
        <f t="shared" si="14"/>
        <v>4288.01</v>
      </c>
      <c r="U19" s="58">
        <f t="shared" si="14"/>
        <v>4230</v>
      </c>
      <c r="V19" s="58">
        <f t="shared" si="18"/>
        <v>4519.34</v>
      </c>
      <c r="W19" s="5">
        <f t="shared" si="19"/>
        <v>4519.33</v>
      </c>
    </row>
    <row r="20" spans="1:23" ht="15" outlineLevel="1" x14ac:dyDescent="0.25">
      <c r="A20" s="3">
        <v>5</v>
      </c>
      <c r="B20" s="73" t="s">
        <v>48</v>
      </c>
      <c r="C20" s="74" t="s">
        <v>38</v>
      </c>
      <c r="D20" s="74">
        <v>2</v>
      </c>
      <c r="E20" s="57"/>
      <c r="F20" s="75">
        <v>766.67</v>
      </c>
      <c r="G20" s="75">
        <v>766.67</v>
      </c>
      <c r="H20" s="75">
        <v>466.67</v>
      </c>
      <c r="I20" s="58">
        <f t="shared" ref="I20" si="20">ROUND($D20*F20*IF(ISBLANK($E20),1,$E20),2)</f>
        <v>1533.34</v>
      </c>
      <c r="J20" s="58">
        <f t="shared" ref="J20" si="21">ROUND($D20*G20*IF(ISBLANK($E20),1,$E20),2)</f>
        <v>1533.34</v>
      </c>
      <c r="K20" s="58">
        <f t="shared" ref="K20" si="22">ROUND($D20*H20*IF(ISBLANK($E20),1,$E20),2)</f>
        <v>933.34</v>
      </c>
      <c r="L20" s="6">
        <f t="shared" ref="L20" si="23">COUNT(F20:H20)</f>
        <v>3</v>
      </c>
      <c r="M20" s="6">
        <v>2</v>
      </c>
      <c r="N20" s="6">
        <f t="shared" ref="N20" si="24">ROUND(IF(L20=0,0,D20/L20*(F20*M20+G20*M20+H20*M20)/D20),2)</f>
        <v>1333.34</v>
      </c>
      <c r="O20" s="6">
        <f t="shared" ref="O20" si="25">ROUND(N20*D20*IF(ISBLANK(E20),1,E20),2)</f>
        <v>2666.68</v>
      </c>
      <c r="P20" s="5">
        <v>145.62</v>
      </c>
      <c r="Q20" s="5">
        <v>136.88</v>
      </c>
      <c r="R20" s="5">
        <v>167.46333333333334</v>
      </c>
      <c r="S20" s="58">
        <f t="shared" ref="S20" si="26">ROUND($D20*F20*IF(ISBLANK($E20),1,$E20)*1.2,2)</f>
        <v>1840.01</v>
      </c>
      <c r="T20" s="58">
        <f t="shared" ref="T20" si="27">ROUND($D20*G20*IF(ISBLANK($E20),1,$E20)*1.2,2)</f>
        <v>1840.01</v>
      </c>
      <c r="U20" s="58">
        <f t="shared" ref="U20" si="28">ROUND($D20*H20*IF(ISBLANK($E20),1,$E20)*1.2,2)</f>
        <v>1120.01</v>
      </c>
      <c r="V20" s="58">
        <f t="shared" ref="V20" si="29">ROUND(IF(L20=0,0,D20/L20*(F20*M20+G20*M20+H20*M20)/D20*1.2),2)</f>
        <v>1600.01</v>
      </c>
      <c r="W20" s="5">
        <f t="shared" ref="W20" si="30">ROUND(N20*D20*IF(ISBLANK(E20),1,E20)*1.2,2)</f>
        <v>3200.02</v>
      </c>
    </row>
    <row r="21" spans="1:23" ht="30" outlineLevel="1" x14ac:dyDescent="0.25">
      <c r="A21" s="3">
        <v>6</v>
      </c>
      <c r="B21" s="73" t="s">
        <v>45</v>
      </c>
      <c r="C21" s="74" t="s">
        <v>38</v>
      </c>
      <c r="D21" s="74">
        <v>1</v>
      </c>
      <c r="E21" s="57"/>
      <c r="F21" s="75">
        <v>1033.3399999999999</v>
      </c>
      <c r="G21" s="75">
        <v>3573.34</v>
      </c>
      <c r="H21" s="75">
        <v>716.67</v>
      </c>
      <c r="I21" s="58">
        <f t="shared" si="15"/>
        <v>1033.3399999999999</v>
      </c>
      <c r="J21" s="58">
        <f t="shared" si="16"/>
        <v>3573.34</v>
      </c>
      <c r="K21" s="58">
        <f t="shared" si="11"/>
        <v>716.67</v>
      </c>
      <c r="L21" s="6">
        <f t="shared" si="17"/>
        <v>3</v>
      </c>
      <c r="M21" s="6">
        <v>1</v>
      </c>
      <c r="N21" s="6">
        <f t="shared" si="12"/>
        <v>1774.45</v>
      </c>
      <c r="O21" s="6">
        <f t="shared" si="13"/>
        <v>1774.45</v>
      </c>
      <c r="P21" s="5">
        <v>55.032000000000004</v>
      </c>
      <c r="Q21" s="5">
        <v>36.29</v>
      </c>
      <c r="R21" s="5">
        <v>45.830000000000005</v>
      </c>
      <c r="S21" s="58">
        <f t="shared" si="14"/>
        <v>1240.01</v>
      </c>
      <c r="T21" s="58">
        <f t="shared" si="14"/>
        <v>4288.01</v>
      </c>
      <c r="U21" s="58">
        <f t="shared" si="14"/>
        <v>860</v>
      </c>
      <c r="V21" s="58">
        <f t="shared" si="18"/>
        <v>2129.34</v>
      </c>
      <c r="W21" s="5">
        <f t="shared" si="19"/>
        <v>2129.34</v>
      </c>
    </row>
    <row r="22" spans="1:23" s="4" customFormat="1" ht="20.25" x14ac:dyDescent="0.25">
      <c r="A22" s="32" t="s">
        <v>3</v>
      </c>
      <c r="B22" s="28"/>
      <c r="C22" s="16"/>
      <c r="D22" s="17"/>
      <c r="E22" s="17"/>
      <c r="F22" s="18"/>
      <c r="G22" s="18"/>
      <c r="H22" s="72"/>
      <c r="I22" s="72">
        <f>SUM(I16:I21)</f>
        <v>119787.55999999998</v>
      </c>
      <c r="J22" s="72">
        <f>SUM(J16:J21)</f>
        <v>152489.26999999999</v>
      </c>
      <c r="K22" s="72">
        <f>SUM(K16:K21)</f>
        <v>101891.71999999999</v>
      </c>
      <c r="L22" s="18"/>
      <c r="M22" s="18"/>
      <c r="N22" s="18"/>
      <c r="O22" s="18">
        <f>SUM(O16:O21)</f>
        <v>126056.13999999998</v>
      </c>
      <c r="P22" s="66"/>
      <c r="Q22" s="66"/>
      <c r="R22" s="66"/>
      <c r="S22" s="66">
        <f>SUM(S16:S21)</f>
        <v>143745.07</v>
      </c>
      <c r="T22" s="66">
        <f>SUM(T16:T21)</f>
        <v>182987.13000000003</v>
      </c>
      <c r="U22" s="66">
        <f>SUM(U16:U21)</f>
        <v>122270.06</v>
      </c>
      <c r="V22" s="66"/>
      <c r="W22" s="71">
        <f>SUM(W16:W21)</f>
        <v>151267.36999999994</v>
      </c>
    </row>
    <row r="23" spans="1:23" s="22" customFormat="1" ht="15" x14ac:dyDescent="0.25">
      <c r="A23" s="23"/>
      <c r="B23" s="23"/>
      <c r="C23" s="23"/>
      <c r="D23" s="23"/>
      <c r="E23" s="23"/>
      <c r="F23" s="23"/>
      <c r="G23" s="23"/>
      <c r="H23" s="25"/>
      <c r="I23" s="23"/>
      <c r="J23" s="23"/>
      <c r="K23" s="23"/>
      <c r="L23" s="23"/>
      <c r="N23" s="25"/>
      <c r="O23" s="23"/>
      <c r="P23" s="67"/>
      <c r="Q23" s="67"/>
      <c r="R23" s="67"/>
      <c r="S23" s="68"/>
      <c r="T23" s="67"/>
      <c r="U23" s="67"/>
      <c r="V23" s="69"/>
      <c r="W23" s="70"/>
    </row>
    <row r="24" spans="1:23" x14ac:dyDescent="0.2">
      <c r="T24" s="99"/>
      <c r="U24" s="99"/>
    </row>
    <row r="25" spans="1:23" x14ac:dyDescent="0.2">
      <c r="A25" s="9" t="s">
        <v>6</v>
      </c>
    </row>
    <row r="26" spans="1:23" x14ac:dyDescent="0.2">
      <c r="A26" s="52" t="s">
        <v>8</v>
      </c>
      <c r="B26" s="53" t="s">
        <v>32</v>
      </c>
      <c r="C26" s="80"/>
      <c r="D26" s="80"/>
      <c r="E26" s="80"/>
      <c r="F26" s="80"/>
      <c r="G26" s="80"/>
      <c r="H26" s="80"/>
    </row>
    <row r="27" spans="1:23" x14ac:dyDescent="0.2">
      <c r="A27" s="52" t="s">
        <v>9</v>
      </c>
      <c r="B27" s="56">
        <v>89058422678</v>
      </c>
    </row>
    <row r="28" spans="1:23" ht="15" x14ac:dyDescent="0.2">
      <c r="A28" s="52" t="s">
        <v>10</v>
      </c>
      <c r="B28" s="55" t="s">
        <v>33</v>
      </c>
    </row>
  </sheetData>
  <mergeCells count="20">
    <mergeCell ref="B13:B14"/>
    <mergeCell ref="F13:H13"/>
    <mergeCell ref="D13:D14"/>
    <mergeCell ref="C13:C14"/>
    <mergeCell ref="E13:E14"/>
    <mergeCell ref="U2:W2"/>
    <mergeCell ref="U4:W4"/>
    <mergeCell ref="U5:W5"/>
    <mergeCell ref="C26:H26"/>
    <mergeCell ref="C9:D9"/>
    <mergeCell ref="V6:W6"/>
    <mergeCell ref="U3:W3"/>
    <mergeCell ref="N13:O13"/>
    <mergeCell ref="V13:W13"/>
    <mergeCell ref="S13:U13"/>
    <mergeCell ref="P13:R13"/>
    <mergeCell ref="I13:K13"/>
    <mergeCell ref="L13:M13"/>
    <mergeCell ref="A7:H7"/>
    <mergeCell ref="A13:A14"/>
  </mergeCells>
  <phoneticPr fontId="24" type="noConversion"/>
  <conditionalFormatting sqref="I22:K22">
    <cfRule type="colorScale" priority="1">
      <colorScale>
        <cfvo type="min"/>
        <cfvo type="max"/>
        <color rgb="FF63BE7B"/>
        <color rgb="FFFCFCFF"/>
      </colorScale>
    </cfRule>
  </conditionalFormatting>
  <hyperlinks>
    <hyperlink ref="B28" r:id="rId1"/>
  </hyperlinks>
  <pageMargins left="0.25" right="0.25" top="0.75" bottom="0.75" header="0.3" footer="0.3"/>
  <pageSetup paperSize="9" scale="4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 (3КП)</vt:lpstr>
      <vt:lpstr>'Форма 1 (3КП)'!Заголовки_для_печати</vt:lpstr>
      <vt:lpstr>'Форма 1 (3КП)'!Область_печати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</dc:creator>
  <cp:lastModifiedBy>Татьяна</cp:lastModifiedBy>
  <cp:lastPrinted>2022-08-15T04:18:38Z</cp:lastPrinted>
  <dcterms:created xsi:type="dcterms:W3CDTF">2015-06-05T18:19:34Z</dcterms:created>
  <dcterms:modified xsi:type="dcterms:W3CDTF">2022-08-15T04:19:01Z</dcterms:modified>
</cp:coreProperties>
</file>